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inmaker" sheetId="1" r:id="rId4"/>
    <sheet state="visible" name="Buyer Specialist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Total closed volume this year
</t>
      </text>
    </comment>
    <comment authorId="0" ref="B6">
      <text>
        <t xml:space="preserve">After your rainmaker before market center	
</t>
      </text>
    </comment>
    <comment authorId="0" ref="B7">
      <text>
        <t xml:space="preserve">Dollars from referral income 	
</t>
      </text>
    </comment>
    <comment authorId="0" ref="B8">
      <text>
        <t xml:space="preserve">Showing Partner/Market Center Cap + Royalty (ex $4500+$3000)
 	</t>
      </text>
    </comment>
    <comment authorId="0" ref="B9">
      <text>
        <t xml:space="preserve">What you spend to run your company	
</t>
      </text>
    </comment>
  </commentList>
</comments>
</file>

<file path=xl/sharedStrings.xml><?xml version="1.0" encoding="utf-8"?>
<sst xmlns="http://schemas.openxmlformats.org/spreadsheetml/2006/main" count="154" uniqueCount="84">
  <si>
    <t>ONLY FILL OUT THIS COLOR CELLS</t>
  </si>
  <si>
    <t>This Year's Production Numbers</t>
  </si>
  <si>
    <t xml:space="preserve">Metrics to Work On </t>
  </si>
  <si>
    <t>YTD Closed Volume Listings</t>
  </si>
  <si>
    <t>Category</t>
  </si>
  <si>
    <t>% Difference</t>
  </si>
  <si>
    <t>New Numbers</t>
  </si>
  <si>
    <t>YTD Closed Volume Buyers</t>
  </si>
  <si>
    <t xml:space="preserve">Referral GCI </t>
  </si>
  <si>
    <t>YTD Company GCI Listings</t>
  </si>
  <si>
    <t>Listing Appts</t>
  </si>
  <si>
    <t>YTD Company GCI Buyers</t>
  </si>
  <si>
    <t>Listing Taken %</t>
  </si>
  <si>
    <t>YTD Company GCI Referral</t>
  </si>
  <si>
    <t>Listing Closed %</t>
  </si>
  <si>
    <t>YTD Closed Cost of Sales Listings</t>
  </si>
  <si>
    <t>Buyer Appts</t>
  </si>
  <si>
    <t>YTD Closed Cost of Sales Buyers</t>
  </si>
  <si>
    <t>Buyers Signed %</t>
  </si>
  <si>
    <t>YTD Closed Cost of Sales Referral</t>
  </si>
  <si>
    <t>Buyer Closed %</t>
  </si>
  <si>
    <t>YTD Expenses</t>
  </si>
  <si>
    <t>Avg SP-Listing</t>
  </si>
  <si>
    <t xml:space="preserve">YTD Closed Listings </t>
  </si>
  <si>
    <t>Avg SP-Buyer</t>
  </si>
  <si>
    <t>YTD Listings Taken</t>
  </si>
  <si>
    <t>Avg Com%-Listing</t>
  </si>
  <si>
    <t>YTD LIsting Appts Held</t>
  </si>
  <si>
    <t>Avg Com%-Buyer</t>
  </si>
  <si>
    <t>YTD Closed Buyers</t>
  </si>
  <si>
    <t>Expense %</t>
  </si>
  <si>
    <t>YTD Buyer Signed</t>
  </si>
  <si>
    <t>COS %</t>
  </si>
  <si>
    <t>YTD Buyers Appts Held</t>
  </si>
  <si>
    <t>Total This Year</t>
  </si>
  <si>
    <t>Total GCI</t>
  </si>
  <si>
    <t xml:space="preserve">Listing Appts Held </t>
  </si>
  <si>
    <t xml:space="preserve">Buyer Appts Held </t>
  </si>
  <si>
    <t>Total COS</t>
  </si>
  <si>
    <t xml:space="preserve">Listings Taken </t>
  </si>
  <si>
    <t>Buyers Signed</t>
  </si>
  <si>
    <t>YTD Cost of Sales %</t>
  </si>
  <si>
    <t xml:space="preserve">Listings Sold </t>
  </si>
  <si>
    <t>Buyers Sold</t>
  </si>
  <si>
    <t>Total Gross Profit</t>
  </si>
  <si>
    <t xml:space="preserve">Listing GCI </t>
  </si>
  <si>
    <t>Buyer GCI</t>
  </si>
  <si>
    <t>YTD Gross Profit %</t>
  </si>
  <si>
    <t>Referral GCI</t>
  </si>
  <si>
    <t>Total Expense</t>
  </si>
  <si>
    <t xml:space="preserve">COS </t>
  </si>
  <si>
    <t>Buyer COS</t>
  </si>
  <si>
    <t xml:space="preserve">Profit </t>
  </si>
  <si>
    <t>Gross Profit</t>
  </si>
  <si>
    <t>Profit %</t>
  </si>
  <si>
    <t>Expenses</t>
  </si>
  <si>
    <t>Listing Taken Conv. Ratio</t>
  </si>
  <si>
    <t>Profit</t>
  </si>
  <si>
    <t>Listing Taken to Close %</t>
  </si>
  <si>
    <t>Total Where You Would Be</t>
  </si>
  <si>
    <t>% In/Dec</t>
  </si>
  <si>
    <t>% of Business From Listings</t>
  </si>
  <si>
    <t>Buyer Signed Conv. Ratio</t>
  </si>
  <si>
    <t>Buyer Signed to Close %</t>
  </si>
  <si>
    <t>% of Business From Buyers</t>
  </si>
  <si>
    <t>YTD Average Listing Sales Price</t>
  </si>
  <si>
    <t>YTD Average Listing Commission %</t>
  </si>
  <si>
    <t>YTD Average Commission Listings</t>
  </si>
  <si>
    <t>Average Buyer Sales Price</t>
  </si>
  <si>
    <t>YTD Average Buyer Commission %</t>
  </si>
  <si>
    <t>Average Commission Buyers</t>
  </si>
  <si>
    <t>Contacts to Appt Set</t>
  </si>
  <si>
    <t>Contacts Made</t>
  </si>
  <si>
    <t xml:space="preserve">YTD Closed Cost of Sales </t>
  </si>
  <si>
    <t>Buyer Appts Set Held %</t>
  </si>
  <si>
    <t>YTD Buyer Appts Set</t>
  </si>
  <si>
    <t>COS</t>
  </si>
  <si>
    <t>YTD Contacts Made</t>
  </si>
  <si>
    <t>This</t>
  </si>
  <si>
    <t>Next</t>
  </si>
  <si>
    <t>% Diff</t>
  </si>
  <si>
    <t>Buyer Appts Set</t>
  </si>
  <si>
    <t>Buyer Signed %</t>
  </si>
  <si>
    <t>Buyer Appt Set Held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</si>
</sst>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</font>
    <font>
      <b/>
      <sz val="18.0"/>
      <color theme="1"/>
      <name val="Arial"/>
    </font>
    <font/>
    <font>
      <color theme="1"/>
      <name val="Arial"/>
    </font>
    <font>
      <b/>
      <sz val="14.0"/>
      <color theme="1"/>
      <name val="Arial"/>
    </font>
    <font>
      <b/>
      <color theme="1"/>
      <name val="Arial"/>
    </font>
    <font>
      <sz val="10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1" fillId="3" fontId="4" numFmtId="0" xfId="0" applyAlignment="1" applyBorder="1" applyFill="1" applyFont="1">
      <alignment horizontal="center" readingOrder="0" vertical="bottom"/>
    </xf>
    <xf borderId="2" fillId="3" fontId="3" numFmtId="0" xfId="0" applyBorder="1" applyFont="1"/>
    <xf borderId="2" fillId="3" fontId="4" numFmtId="0" xfId="0" applyAlignment="1" applyBorder="1" applyFont="1">
      <alignment horizontal="center" readingOrder="0" vertical="bottom"/>
    </xf>
    <xf borderId="4" fillId="4" fontId="5" numFmtId="0" xfId="0" applyAlignment="1" applyBorder="1" applyFill="1" applyFont="1">
      <alignment vertical="bottom"/>
    </xf>
    <xf borderId="4" fillId="2" fontId="3" numFmtId="164" xfId="0" applyAlignment="1" applyBorder="1" applyFont="1" applyNumberFormat="1">
      <alignment horizontal="center" readingOrder="0" vertical="bottom"/>
    </xf>
    <xf borderId="0" fillId="3" fontId="3" numFmtId="0" xfId="0" applyFont="1"/>
    <xf borderId="4" fillId="5" fontId="5" numFmtId="0" xfId="0" applyAlignment="1" applyBorder="1" applyFill="1" applyFont="1">
      <alignment horizontal="center" vertical="bottom"/>
    </xf>
    <xf borderId="5" fillId="5" fontId="5" numFmtId="0" xfId="0" applyAlignment="1" applyBorder="1" applyFont="1">
      <alignment horizontal="center" vertical="bottom"/>
    </xf>
    <xf borderId="6" fillId="5" fontId="5" numFmtId="0" xfId="0" applyAlignment="1" applyBorder="1" applyFont="1">
      <alignment horizontal="center" vertical="bottom"/>
    </xf>
    <xf borderId="4" fillId="2" fontId="3" numFmtId="164" xfId="0" applyAlignment="1" applyBorder="1" applyFont="1" applyNumberFormat="1">
      <alignment horizontal="center" vertical="bottom"/>
    </xf>
    <xf borderId="7" fillId="6" fontId="5" numFmtId="0" xfId="0" applyAlignment="1" applyBorder="1" applyFill="1" applyFont="1">
      <alignment readingOrder="0"/>
    </xf>
    <xf borderId="7" fillId="0" fontId="3" numFmtId="164" xfId="0" applyAlignment="1" applyBorder="1" applyFont="1" applyNumberFormat="1">
      <alignment horizontal="center"/>
    </xf>
    <xf borderId="8" fillId="2" fontId="3" numFmtId="9" xfId="0" applyAlignment="1" applyBorder="1" applyFont="1" applyNumberFormat="1">
      <alignment horizontal="center" readingOrder="0"/>
    </xf>
    <xf borderId="8" fillId="7" fontId="3" numFmtId="164" xfId="0" applyAlignment="1" applyBorder="1" applyFill="1" applyFont="1" applyNumberFormat="1">
      <alignment horizontal="center"/>
    </xf>
    <xf borderId="9" fillId="6" fontId="5" numFmtId="0" xfId="0" applyAlignment="1" applyBorder="1" applyFont="1">
      <alignment vertical="bottom"/>
    </xf>
    <xf borderId="9" fillId="0" fontId="3" numFmtId="3" xfId="0" applyAlignment="1" applyBorder="1" applyFont="1" applyNumberFormat="1">
      <alignment horizontal="center" vertical="bottom"/>
    </xf>
    <xf borderId="4" fillId="2" fontId="3" numFmtId="9" xfId="0" applyAlignment="1" applyBorder="1" applyFont="1" applyNumberFormat="1">
      <alignment horizontal="center" readingOrder="0" vertical="bottom"/>
    </xf>
    <xf borderId="4" fillId="7" fontId="3" numFmtId="3" xfId="0" applyAlignment="1" applyBorder="1" applyFont="1" applyNumberFormat="1">
      <alignment horizontal="center" vertical="bottom"/>
    </xf>
    <xf borderId="9" fillId="0" fontId="3" numFmtId="9" xfId="0" applyAlignment="1" applyBorder="1" applyFont="1" applyNumberFormat="1">
      <alignment horizontal="center" vertical="bottom"/>
    </xf>
    <xf borderId="4" fillId="4" fontId="5" numFmtId="0" xfId="0" applyAlignment="1" applyBorder="1" applyFont="1">
      <alignment readingOrder="0"/>
    </xf>
    <xf borderId="4" fillId="2" fontId="3" numFmtId="164" xfId="0" applyAlignment="1" applyBorder="1" applyFont="1" applyNumberFormat="1">
      <alignment horizontal="center" readingOrder="0"/>
    </xf>
    <xf borderId="9" fillId="6" fontId="5" numFmtId="0" xfId="0" applyAlignment="1" applyBorder="1" applyFont="1">
      <alignment readingOrder="0" vertical="bottom"/>
    </xf>
    <xf borderId="9" fillId="8" fontId="3" numFmtId="164" xfId="0" applyAlignment="1" applyBorder="1" applyFill="1" applyFont="1" applyNumberFormat="1">
      <alignment horizontal="center" vertical="bottom"/>
    </xf>
    <xf borderId="4" fillId="7" fontId="3" numFmtId="164" xfId="0" applyAlignment="1" applyBorder="1" applyFont="1" applyNumberFormat="1">
      <alignment horizontal="center" vertical="bottom"/>
    </xf>
    <xf borderId="4" fillId="2" fontId="3" numFmtId="0" xfId="0" applyAlignment="1" applyBorder="1" applyFont="1">
      <alignment horizontal="center" vertical="bottom"/>
    </xf>
    <xf borderId="9" fillId="6" fontId="5" numFmtId="0" xfId="0" applyAlignment="1" applyBorder="1" applyFont="1">
      <alignment readingOrder="0"/>
    </xf>
    <xf borderId="9" fillId="0" fontId="3" numFmtId="10" xfId="0" applyAlignment="1" applyBorder="1" applyFont="1" applyNumberFormat="1">
      <alignment horizontal="center"/>
    </xf>
    <xf borderId="4" fillId="2" fontId="3" numFmtId="9" xfId="0" applyAlignment="1" applyBorder="1" applyFont="1" applyNumberFormat="1">
      <alignment horizontal="center" readingOrder="0"/>
    </xf>
    <xf borderId="4" fillId="7" fontId="3" numFmtId="10" xfId="0" applyAlignment="1" applyBorder="1" applyFont="1" applyNumberFormat="1">
      <alignment horizontal="center" vertical="bottom"/>
    </xf>
    <xf borderId="4" fillId="2" fontId="3" numFmtId="3" xfId="0" applyAlignment="1" applyBorder="1" applyFont="1" applyNumberFormat="1">
      <alignment horizontal="center" vertical="bottom"/>
    </xf>
    <xf borderId="9" fillId="6" fontId="5" numFmtId="0" xfId="0" applyAlignment="1" applyBorder="1" applyFont="1">
      <alignment vertical="bottom"/>
    </xf>
    <xf borderId="9" fillId="8" fontId="3" numFmtId="9" xfId="0" applyAlignment="1" applyBorder="1" applyFont="1" applyNumberFormat="1">
      <alignment horizontal="center" vertical="bottom"/>
    </xf>
    <xf borderId="4" fillId="7" fontId="3" numFmtId="9" xfId="0" applyAlignment="1" applyBorder="1" applyFont="1" applyNumberFormat="1">
      <alignment horizontal="center" vertical="bottom"/>
    </xf>
    <xf borderId="10" fillId="6" fontId="5" numFmtId="0" xfId="0" applyAlignment="1" applyBorder="1" applyFont="1">
      <alignment vertical="bottom"/>
    </xf>
    <xf borderId="10" fillId="8" fontId="3" numFmtId="9" xfId="0" applyAlignment="1" applyBorder="1" applyFont="1" applyNumberFormat="1">
      <alignment horizontal="center" vertical="bottom"/>
    </xf>
    <xf borderId="11" fillId="2" fontId="3" numFmtId="9" xfId="0" applyAlignment="1" applyBorder="1" applyFont="1" applyNumberFormat="1">
      <alignment horizontal="center" readingOrder="0" vertical="bottom"/>
    </xf>
    <xf borderId="11" fillId="7" fontId="3" numFmtId="9" xfId="0" applyAlignment="1" applyBorder="1" applyFont="1" applyNumberFormat="1">
      <alignment horizontal="center" vertical="bottom"/>
    </xf>
    <xf borderId="1" fillId="3" fontId="4" numFmtId="0" xfId="0" applyAlignment="1" applyBorder="1" applyFont="1">
      <alignment horizontal="center" readingOrder="0"/>
    </xf>
    <xf borderId="7" fillId="5" fontId="5" numFmtId="0" xfId="0" applyAlignment="1" applyBorder="1" applyFont="1">
      <alignment readingOrder="0"/>
    </xf>
    <xf borderId="8" fillId="9" fontId="3" numFmtId="164" xfId="0" applyAlignment="1" applyBorder="1" applyFill="1" applyFont="1" applyNumberFormat="1">
      <alignment horizontal="center"/>
    </xf>
    <xf borderId="9" fillId="0" fontId="5" numFmtId="0" xfId="0" applyAlignment="1" applyBorder="1" applyFont="1">
      <alignment readingOrder="0" vertical="bottom"/>
    </xf>
    <xf borderId="0" fillId="0" fontId="3" numFmtId="3" xfId="0" applyFont="1" applyNumberFormat="1"/>
    <xf borderId="0" fillId="0" fontId="3" numFmtId="3" xfId="0" applyAlignment="1" applyFont="1" applyNumberFormat="1">
      <alignment horizontal="center"/>
    </xf>
    <xf borderId="5" fillId="0" fontId="5" numFmtId="0" xfId="0" applyAlignment="1" applyBorder="1" applyFont="1">
      <alignment readingOrder="0" vertical="bottom"/>
    </xf>
    <xf borderId="9" fillId="5" fontId="5" numFmtId="0" xfId="0" applyAlignment="1" applyBorder="1" applyFont="1">
      <alignment vertical="bottom"/>
    </xf>
    <xf borderId="4" fillId="9" fontId="3" numFmtId="164" xfId="0" applyAlignment="1" applyBorder="1" applyFont="1" applyNumberFormat="1">
      <alignment horizontal="center" vertical="bottom"/>
    </xf>
    <xf borderId="0" fillId="0" fontId="3" numFmtId="0" xfId="0" applyFont="1"/>
    <xf borderId="4" fillId="9" fontId="3" numFmtId="10" xfId="0" applyAlignment="1" applyBorder="1" applyFont="1" applyNumberFormat="1">
      <alignment horizontal="center" vertical="bottom"/>
    </xf>
    <xf borderId="9" fillId="5" fontId="5" numFmtId="0" xfId="0" applyAlignment="1" applyBorder="1" applyFont="1">
      <alignment readingOrder="0"/>
    </xf>
    <xf borderId="4" fillId="9" fontId="3" numFmtId="164" xfId="0" applyAlignment="1" applyBorder="1" applyFont="1" applyNumberFormat="1">
      <alignment horizontal="center"/>
    </xf>
    <xf borderId="0" fillId="0" fontId="3" numFmtId="164" xfId="0" applyFont="1" applyNumberFormat="1"/>
    <xf borderId="0" fillId="0" fontId="3" numFmtId="164" xfId="0" applyAlignment="1" applyFont="1" applyNumberFormat="1">
      <alignment horizontal="center"/>
    </xf>
    <xf borderId="4" fillId="9" fontId="3" numFmtId="10" xfId="0" applyAlignment="1" applyBorder="1" applyFont="1" applyNumberFormat="1">
      <alignment horizontal="center"/>
    </xf>
    <xf borderId="9" fillId="0" fontId="5" numFmtId="0" xfId="0" applyAlignment="1" applyBorder="1" applyFont="1">
      <alignment readingOrder="0"/>
    </xf>
    <xf borderId="5" fillId="0" fontId="5" numFmtId="0" xfId="0" applyAlignment="1" applyBorder="1" applyFont="1">
      <alignment readingOrder="0"/>
    </xf>
    <xf borderId="4" fillId="9" fontId="3" numFmtId="9" xfId="0" applyAlignment="1" applyBorder="1" applyFont="1" applyNumberFormat="1">
      <alignment horizontal="center" vertical="bottom"/>
    </xf>
    <xf borderId="0" fillId="0" fontId="5" numFmtId="0" xfId="0" applyAlignment="1" applyFont="1">
      <alignment horizontal="center" readingOrder="0"/>
    </xf>
    <xf borderId="0" fillId="0" fontId="3" numFmtId="9" xfId="0" applyAlignment="1" applyFont="1" applyNumberFormat="1">
      <alignment horizontal="center"/>
    </xf>
    <xf borderId="9" fillId="5" fontId="5" numFmtId="0" xfId="0" applyAlignment="1" applyBorder="1" applyFont="1">
      <alignment readingOrder="0" vertical="bottom"/>
    </xf>
    <xf borderId="0" fillId="0" fontId="5" numFmtId="0" xfId="0" applyAlignment="1" applyFont="1">
      <alignment readingOrder="0" vertical="bottom"/>
    </xf>
    <xf borderId="0" fillId="0" fontId="3" numFmtId="0" xfId="0" applyAlignment="1" applyFont="1">
      <alignment horizontal="center"/>
    </xf>
    <xf borderId="0" fillId="8" fontId="3" numFmtId="0" xfId="0" applyFont="1"/>
    <xf borderId="0" fillId="8" fontId="6" numFmtId="0" xfId="0" applyAlignment="1" applyFont="1">
      <alignment horizontal="right" vertical="bottom"/>
    </xf>
    <xf borderId="0" fillId="8" fontId="3" numFmtId="164" xfId="0" applyAlignment="1" applyFont="1" applyNumberFormat="1">
      <alignment horizontal="right" vertical="bottom"/>
    </xf>
    <xf borderId="10" fillId="5" fontId="5" numFmtId="0" xfId="0" applyAlignment="1" applyBorder="1" applyFont="1">
      <alignment vertical="bottom"/>
    </xf>
    <xf borderId="11" fillId="9" fontId="3" numFmtId="164" xfId="0" applyAlignment="1" applyBorder="1" applyFont="1" applyNumberFormat="1">
      <alignment horizontal="center" vertical="bottom"/>
    </xf>
    <xf borderId="10" fillId="0" fontId="5" numFmtId="0" xfId="0" applyAlignment="1" applyBorder="1" applyFont="1">
      <alignment readingOrder="0" vertical="bottom"/>
    </xf>
    <xf borderId="12" fillId="0" fontId="3" numFmtId="0" xfId="0" applyBorder="1" applyFont="1"/>
    <xf borderId="12" fillId="0" fontId="3" numFmtId="164" xfId="0" applyAlignment="1" applyBorder="1" applyFont="1" applyNumberFormat="1">
      <alignment horizontal="center"/>
    </xf>
    <xf borderId="6" fillId="0" fontId="5" numFmtId="0" xfId="0" applyAlignment="1" applyBorder="1" applyFont="1">
      <alignment readingOrder="0" vertical="bottom"/>
    </xf>
    <xf borderId="0" fillId="8" fontId="5" numFmtId="164" xfId="0" applyAlignment="1" applyFont="1" applyNumberFormat="1">
      <alignment horizontal="right" vertical="bottom"/>
    </xf>
    <xf borderId="0" fillId="0" fontId="5" numFmtId="0" xfId="0" applyAlignment="1" applyFont="1">
      <alignment readingOrder="0"/>
    </xf>
    <xf borderId="8" fillId="5" fontId="5" numFmtId="0" xfId="0" applyAlignment="1" applyBorder="1" applyFont="1">
      <alignment horizontal="center" vertical="bottom"/>
    </xf>
    <xf borderId="13" fillId="5" fontId="5" numFmtId="0" xfId="0" applyAlignment="1" applyBorder="1" applyFont="1">
      <alignment horizontal="center" vertical="bottom"/>
    </xf>
    <xf borderId="7" fillId="6" fontId="5" numFmtId="0" xfId="0" applyAlignment="1" applyBorder="1" applyFont="1">
      <alignment horizontal="center" readingOrder="0"/>
    </xf>
    <xf borderId="14" fillId="0" fontId="3" numFmtId="3" xfId="0" applyAlignment="1" applyBorder="1" applyFont="1" applyNumberFormat="1">
      <alignment horizontal="center"/>
    </xf>
    <xf borderId="14" fillId="2" fontId="3" numFmtId="9" xfId="0" applyAlignment="1" applyBorder="1" applyFont="1" applyNumberFormat="1">
      <alignment horizontal="center" readingOrder="0"/>
    </xf>
    <xf borderId="13" fillId="7" fontId="3" numFmtId="1" xfId="0" applyAlignment="1" applyBorder="1" applyFont="1" applyNumberFormat="1">
      <alignment horizontal="center"/>
    </xf>
    <xf borderId="9" fillId="6" fontId="5" numFmtId="0" xfId="0" applyAlignment="1" applyBorder="1" applyFont="1">
      <alignment horizontal="center" readingOrder="0"/>
    </xf>
    <xf borderId="0" fillId="2" fontId="3" numFmtId="9" xfId="0" applyAlignment="1" applyFont="1" applyNumberFormat="1">
      <alignment horizontal="center" readingOrder="0"/>
    </xf>
    <xf borderId="5" fillId="7" fontId="3" numFmtId="1" xfId="0" applyAlignment="1" applyBorder="1" applyFont="1" applyNumberFormat="1">
      <alignment horizontal="center"/>
    </xf>
    <xf borderId="4" fillId="4" fontId="5" numFmtId="0" xfId="0" applyAlignment="1" applyBorder="1" applyFont="1">
      <alignment readingOrder="0" vertical="bottom"/>
    </xf>
    <xf borderId="5" fillId="7" fontId="3" numFmtId="9" xfId="0" applyAlignment="1" applyBorder="1" applyFont="1" applyNumberFormat="1">
      <alignment horizontal="center"/>
    </xf>
    <xf borderId="9" fillId="6" fontId="5" numFmtId="0" xfId="0" applyAlignment="1" applyBorder="1" applyFont="1">
      <alignment horizontal="center" vertical="bottom"/>
    </xf>
    <xf borderId="0" fillId="0" fontId="3" numFmtId="9" xfId="0" applyAlignment="1" applyFont="1" applyNumberFormat="1">
      <alignment horizontal="center" vertical="bottom"/>
    </xf>
    <xf borderId="0" fillId="2" fontId="3" numFmtId="9" xfId="0" applyAlignment="1" applyFont="1" applyNumberFormat="1">
      <alignment horizontal="center" readingOrder="0" vertical="bottom"/>
    </xf>
    <xf borderId="5" fillId="7" fontId="3" numFmtId="9" xfId="0" applyAlignment="1" applyBorder="1" applyFont="1" applyNumberFormat="1">
      <alignment horizontal="center" vertical="bottom"/>
    </xf>
    <xf borderId="4" fillId="2" fontId="3" numFmtId="3" xfId="0" applyAlignment="1" applyBorder="1" applyFont="1" applyNumberFormat="1">
      <alignment horizontal="center" readingOrder="0" vertical="bottom"/>
    </xf>
    <xf borderId="9" fillId="6" fontId="5" numFmtId="0" xfId="0" applyAlignment="1" applyBorder="1" applyFont="1">
      <alignment horizontal="center" readingOrder="0" vertical="bottom"/>
    </xf>
    <xf borderId="0" fillId="8" fontId="3" numFmtId="164" xfId="0" applyAlignment="1" applyFont="1" applyNumberFormat="1">
      <alignment horizontal="center" vertical="bottom"/>
    </xf>
    <xf borderId="5" fillId="7" fontId="3" numFmtId="164" xfId="0" applyAlignment="1" applyBorder="1" applyFont="1" applyNumberFormat="1">
      <alignment horizontal="center" vertical="bottom"/>
    </xf>
    <xf borderId="0" fillId="0" fontId="3" numFmtId="10" xfId="0" applyAlignment="1" applyFont="1" applyNumberFormat="1">
      <alignment horizontal="center"/>
    </xf>
    <xf borderId="5" fillId="7" fontId="3" numFmtId="10" xfId="0" applyAlignment="1" applyBorder="1" applyFont="1" applyNumberFormat="1">
      <alignment horizontal="center" vertical="bottom"/>
    </xf>
    <xf borderId="4" fillId="2" fontId="3" numFmtId="0" xfId="0" applyAlignment="1" applyBorder="1" applyFont="1">
      <alignment horizontal="center" readingOrder="0" vertical="bottom"/>
    </xf>
    <xf borderId="0" fillId="6" fontId="5" numFmtId="0" xfId="0" applyAlignment="1" applyFont="1">
      <alignment horizontal="center" readingOrder="0" vertical="bottom"/>
    </xf>
    <xf borderId="9" fillId="6" fontId="5" numFmtId="0" xfId="0" applyAlignment="1" applyBorder="1" applyFont="1">
      <alignment horizontal="center" vertical="bottom"/>
    </xf>
    <xf borderId="0" fillId="8" fontId="3" numFmtId="9" xfId="0" applyAlignment="1" applyFont="1" applyNumberFormat="1">
      <alignment horizontal="center" vertical="bottom"/>
    </xf>
    <xf borderId="10" fillId="6" fontId="5" numFmtId="0" xfId="0" applyAlignment="1" applyBorder="1" applyFont="1">
      <alignment horizontal="center" readingOrder="0"/>
    </xf>
    <xf borderId="12" fillId="2" fontId="3" numFmtId="9" xfId="0" applyAlignment="1" applyBorder="1" applyFont="1" applyNumberFormat="1">
      <alignment horizontal="center" readingOrder="0"/>
    </xf>
    <xf borderId="6" fillId="7" fontId="3" numFmtId="164" xfId="0" applyAlignment="1" applyBorder="1" applyFont="1" applyNumberFormat="1">
      <alignment horizontal="center"/>
    </xf>
    <xf borderId="3" fillId="3" fontId="4" numFmtId="0" xfId="0" applyAlignment="1" applyBorder="1" applyFont="1">
      <alignment horizontal="center" readingOrder="0"/>
    </xf>
    <xf borderId="8" fillId="0" fontId="5" numFmtId="0" xfId="0" applyAlignment="1" applyBorder="1" applyFont="1">
      <alignment readingOrder="0"/>
    </xf>
    <xf borderId="8" fillId="0" fontId="3" numFmtId="0" xfId="0" applyAlignment="1" applyBorder="1" applyFont="1">
      <alignment horizontal="center"/>
    </xf>
    <xf borderId="8" fillId="0" fontId="3" numFmtId="1" xfId="0" applyAlignment="1" applyBorder="1" applyFont="1" applyNumberFormat="1">
      <alignment horizontal="center"/>
    </xf>
    <xf borderId="8" fillId="0" fontId="3" numFmtId="10" xfId="0" applyBorder="1" applyFont="1" applyNumberFormat="1"/>
    <xf borderId="4" fillId="0" fontId="5" numFmtId="0" xfId="0" applyAlignment="1" applyBorder="1" applyFont="1">
      <alignment readingOrder="0" vertical="bottom"/>
    </xf>
    <xf borderId="4" fillId="0" fontId="3" numFmtId="3" xfId="0" applyAlignment="1" applyBorder="1" applyFont="1" applyNumberFormat="1">
      <alignment horizontal="center"/>
    </xf>
    <xf borderId="4" fillId="0" fontId="3" numFmtId="1" xfId="0" applyAlignment="1" applyBorder="1" applyFont="1" applyNumberFormat="1">
      <alignment horizontal="center"/>
    </xf>
    <xf borderId="4" fillId="0" fontId="3" numFmtId="10" xfId="0" applyBorder="1" applyFont="1" applyNumberFormat="1"/>
    <xf borderId="4" fillId="0" fontId="3" numFmtId="164" xfId="0" applyAlignment="1" applyBorder="1" applyFont="1" applyNumberFormat="1">
      <alignment horizontal="center"/>
    </xf>
    <xf borderId="4" fillId="0" fontId="5" numFmtId="0" xfId="0" applyAlignment="1" applyBorder="1" applyFont="1">
      <alignment readingOrder="0"/>
    </xf>
    <xf borderId="4" fillId="9" fontId="3" numFmtId="3" xfId="0" applyAlignment="1" applyBorder="1" applyFont="1" applyNumberFormat="1">
      <alignment horizontal="center" vertical="bottom"/>
    </xf>
    <xf borderId="11" fillId="0" fontId="5" numFmtId="0" xfId="0" applyAlignment="1" applyBorder="1" applyFont="1">
      <alignment readingOrder="0" vertical="bottom"/>
    </xf>
    <xf borderId="11" fillId="0" fontId="3" numFmtId="164" xfId="0" applyAlignment="1" applyBorder="1" applyFont="1" applyNumberFormat="1">
      <alignment horizontal="center"/>
    </xf>
    <xf borderId="11" fillId="0" fontId="3" numFmtId="10" xfId="0" applyBorder="1" applyFont="1" applyNumberFormat="1"/>
    <xf borderId="0" fillId="8" fontId="4" numFmtId="0" xfId="0" applyAlignment="1" applyFont="1">
      <alignment horizontal="center" readingOrder="0"/>
    </xf>
    <xf borderId="0" fillId="8" fontId="5" numFmtId="0" xfId="0" applyAlignment="1" applyFont="1">
      <alignment horizontal="center" readingOrder="0"/>
    </xf>
    <xf borderId="0" fillId="8" fontId="5" numFmtId="0" xfId="0" applyAlignment="1" applyFont="1">
      <alignment readingOrder="0" vertical="bottom"/>
    </xf>
    <xf borderId="0" fillId="8" fontId="3" numFmtId="0" xfId="0" applyAlignment="1" applyFont="1">
      <alignment horizontal="center"/>
    </xf>
    <xf borderId="0" fillId="8" fontId="3" numFmtId="9" xfId="0" applyAlignment="1" applyFont="1" applyNumberFormat="1">
      <alignment horizontal="center"/>
    </xf>
    <xf borderId="0" fillId="8" fontId="5" numFmtId="0" xfId="0" applyAlignment="1" applyFont="1">
      <alignment vertical="bottom"/>
    </xf>
    <xf borderId="0" fillId="8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71"/>
    <col customWidth="1" min="3" max="3" width="19.86"/>
    <col customWidth="1" min="4" max="4" width="18.14"/>
    <col customWidth="1" min="5" max="5" width="26.29"/>
    <col customWidth="1" min="6" max="6" width="12.71"/>
    <col customWidth="1" min="7" max="7" width="17.71"/>
    <col customWidth="1" min="12" max="12" width="26.29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</row>
    <row r="2">
      <c r="A2" s="4"/>
      <c r="B2" s="4"/>
      <c r="C2" s="4"/>
      <c r="D2" s="4"/>
      <c r="E2" s="4"/>
      <c r="F2" s="4"/>
      <c r="G2" s="4"/>
      <c r="H2" s="4"/>
      <c r="I2" s="4"/>
    </row>
    <row r="3">
      <c r="A3" s="4"/>
      <c r="B3" s="4"/>
      <c r="C3" s="4"/>
      <c r="H3" s="4"/>
      <c r="I3" s="4"/>
    </row>
    <row r="4">
      <c r="A4" s="5" t="s">
        <v>1</v>
      </c>
      <c r="B4" s="2"/>
      <c r="C4" s="6"/>
      <c r="D4" s="7" t="s">
        <v>2</v>
      </c>
      <c r="E4" s="2"/>
      <c r="F4" s="2"/>
      <c r="G4" s="3"/>
    </row>
    <row r="5">
      <c r="A5" s="8" t="s">
        <v>3</v>
      </c>
      <c r="B5" s="9">
        <v>6723245.0</v>
      </c>
      <c r="C5" s="10"/>
      <c r="D5" s="11" t="s">
        <v>4</v>
      </c>
      <c r="E5" s="12"/>
      <c r="F5" s="12" t="s">
        <v>5</v>
      </c>
      <c r="G5" s="13" t="s">
        <v>6</v>
      </c>
    </row>
    <row r="6">
      <c r="A6" s="8" t="s">
        <v>7</v>
      </c>
      <c r="B6" s="14">
        <v>7432142.0</v>
      </c>
      <c r="D6" s="15" t="s">
        <v>8</v>
      </c>
      <c r="E6" s="16">
        <f>B9</f>
        <v>21343</v>
      </c>
      <c r="F6" s="17">
        <v>0.1</v>
      </c>
      <c r="G6" s="18">
        <f t="shared" ref="G6:G7" si="1">E6*(1+F6)</f>
        <v>23477.3</v>
      </c>
    </row>
    <row r="7">
      <c r="A7" s="8" t="s">
        <v>9</v>
      </c>
      <c r="B7" s="9">
        <v>195143.0</v>
      </c>
      <c r="D7" s="19" t="s">
        <v>10</v>
      </c>
      <c r="E7" s="20">
        <f>B16</f>
        <v>75</v>
      </c>
      <c r="F7" s="21">
        <v>0.0</v>
      </c>
      <c r="G7" s="22">
        <f t="shared" si="1"/>
        <v>75</v>
      </c>
    </row>
    <row r="8">
      <c r="A8" s="8" t="s">
        <v>11</v>
      </c>
      <c r="B8" s="14">
        <v>208099.0</v>
      </c>
      <c r="D8" s="19" t="s">
        <v>12</v>
      </c>
      <c r="E8" s="23">
        <f t="shared" ref="E8:E9" si="2">B29</f>
        <v>0.76</v>
      </c>
      <c r="F8" s="21">
        <v>0.04</v>
      </c>
      <c r="G8" s="22">
        <f t="shared" ref="G8:G9" si="3">G7*(E8+F8)</f>
        <v>60</v>
      </c>
    </row>
    <row r="9">
      <c r="A9" s="24" t="s">
        <v>13</v>
      </c>
      <c r="B9" s="25">
        <v>21343.0</v>
      </c>
      <c r="D9" s="19" t="s">
        <v>14</v>
      </c>
      <c r="E9" s="23">
        <f t="shared" si="2"/>
        <v>0.7368421053</v>
      </c>
      <c r="F9" s="21">
        <v>0.06</v>
      </c>
      <c r="G9" s="22">
        <f t="shared" si="3"/>
        <v>47.81052632</v>
      </c>
    </row>
    <row r="10">
      <c r="A10" s="8" t="s">
        <v>15</v>
      </c>
      <c r="B10" s="9">
        <v>21000.0</v>
      </c>
      <c r="D10" s="19" t="s">
        <v>16</v>
      </c>
      <c r="E10" s="20">
        <f>B19</f>
        <v>81</v>
      </c>
      <c r="F10" s="21">
        <v>0.0</v>
      </c>
      <c r="G10" s="22">
        <f>E10*(1+F10)</f>
        <v>81</v>
      </c>
    </row>
    <row r="11">
      <c r="A11" s="8" t="s">
        <v>17</v>
      </c>
      <c r="B11" s="14">
        <v>104564.0</v>
      </c>
      <c r="D11" s="19" t="s">
        <v>18</v>
      </c>
      <c r="E11" s="23">
        <f t="shared" ref="E11:E12" si="4">B32</f>
        <v>0.7777777778</v>
      </c>
      <c r="F11" s="21">
        <v>0.02</v>
      </c>
      <c r="G11" s="22">
        <f t="shared" ref="G11:G12" si="5">G10*(E11+F11)</f>
        <v>64.62</v>
      </c>
    </row>
    <row r="12">
      <c r="A12" s="24" t="s">
        <v>19</v>
      </c>
      <c r="B12" s="25">
        <v>12347.0</v>
      </c>
      <c r="D12" s="19" t="s">
        <v>20</v>
      </c>
      <c r="E12" s="23">
        <f t="shared" si="4"/>
        <v>0.619047619</v>
      </c>
      <c r="F12" s="21">
        <v>0.08</v>
      </c>
      <c r="G12" s="22">
        <f t="shared" si="5"/>
        <v>45.17245714</v>
      </c>
    </row>
    <row r="13">
      <c r="A13" s="8" t="s">
        <v>21</v>
      </c>
      <c r="B13" s="14">
        <v>76500.0</v>
      </c>
      <c r="D13" s="26" t="s">
        <v>22</v>
      </c>
      <c r="E13" s="27">
        <f>B35</f>
        <v>160077.2619</v>
      </c>
      <c r="F13" s="21">
        <v>0.1</v>
      </c>
      <c r="G13" s="28">
        <f t="shared" ref="G13:G16" si="6">E13*(1+F13)</f>
        <v>176084.9881</v>
      </c>
    </row>
    <row r="14">
      <c r="A14" s="8" t="s">
        <v>23</v>
      </c>
      <c r="B14" s="29">
        <v>42.0</v>
      </c>
      <c r="D14" s="26" t="s">
        <v>24</v>
      </c>
      <c r="E14" s="27">
        <f>B38</f>
        <v>190567.7436</v>
      </c>
      <c r="F14" s="21">
        <v>0.1</v>
      </c>
      <c r="G14" s="28">
        <f t="shared" si="6"/>
        <v>209624.5179</v>
      </c>
    </row>
    <row r="15">
      <c r="A15" s="8" t="s">
        <v>25</v>
      </c>
      <c r="B15" s="29">
        <v>57.0</v>
      </c>
      <c r="D15" s="30" t="s">
        <v>26</v>
      </c>
      <c r="E15" s="31">
        <f t="shared" ref="E15:E16" si="7">B7/B5</f>
        <v>0.02902512105</v>
      </c>
      <c r="F15" s="32">
        <v>0.05</v>
      </c>
      <c r="G15" s="33">
        <f t="shared" si="6"/>
        <v>0.03047637711</v>
      </c>
    </row>
    <row r="16">
      <c r="A16" s="8" t="s">
        <v>27</v>
      </c>
      <c r="B16" s="34">
        <v>75.0</v>
      </c>
      <c r="D16" s="30" t="s">
        <v>28</v>
      </c>
      <c r="E16" s="31">
        <f t="shared" si="7"/>
        <v>0.02799986868</v>
      </c>
      <c r="F16" s="32">
        <v>0.05</v>
      </c>
      <c r="G16" s="33">
        <f t="shared" si="6"/>
        <v>0.02939986211</v>
      </c>
    </row>
    <row r="17">
      <c r="A17" s="8" t="s">
        <v>29</v>
      </c>
      <c r="B17" s="34">
        <v>39.0</v>
      </c>
      <c r="D17" s="35" t="s">
        <v>30</v>
      </c>
      <c r="E17" s="36">
        <f>B26</f>
        <v>0.1897123812</v>
      </c>
      <c r="F17" s="21">
        <v>0.02</v>
      </c>
      <c r="G17" s="37">
        <f t="shared" ref="G17:G18" si="8">E17-F17</f>
        <v>0.1697123812</v>
      </c>
    </row>
    <row r="18">
      <c r="A18" s="8" t="s">
        <v>31</v>
      </c>
      <c r="B18" s="34">
        <v>63.0</v>
      </c>
      <c r="D18" s="38" t="s">
        <v>32</v>
      </c>
      <c r="E18" s="39">
        <f>B22</f>
        <v>0.3248136416</v>
      </c>
      <c r="F18" s="40">
        <v>0.02</v>
      </c>
      <c r="G18" s="41">
        <f t="shared" si="8"/>
        <v>0.3048136416</v>
      </c>
    </row>
    <row r="19">
      <c r="A19" s="8" t="s">
        <v>33</v>
      </c>
      <c r="B19" s="34">
        <v>81.0</v>
      </c>
      <c r="C19" s="42" t="s">
        <v>34</v>
      </c>
      <c r="D19" s="2"/>
      <c r="E19" s="2"/>
      <c r="F19" s="2"/>
      <c r="G19" s="3"/>
      <c r="I19" s="4"/>
    </row>
    <row r="20">
      <c r="A20" s="43" t="s">
        <v>35</v>
      </c>
      <c r="B20" s="44">
        <f>B7+B8+B9</f>
        <v>424585</v>
      </c>
      <c r="C20" s="45" t="s">
        <v>36</v>
      </c>
      <c r="D20" s="46">
        <f>B16</f>
        <v>75</v>
      </c>
      <c r="E20" s="47">
        <f t="shared" ref="E20:E23" si="9">D20+F20</f>
        <v>156</v>
      </c>
      <c r="F20" s="46">
        <f>B19</f>
        <v>81</v>
      </c>
      <c r="G20" s="48" t="s">
        <v>37</v>
      </c>
      <c r="H20" s="4"/>
      <c r="I20" s="4"/>
      <c r="J20" s="4"/>
      <c r="K20" s="4"/>
      <c r="L20" s="4"/>
      <c r="M20" s="4"/>
    </row>
    <row r="21">
      <c r="A21" s="49" t="s">
        <v>38</v>
      </c>
      <c r="B21" s="50">
        <f>B10+B11+B12</f>
        <v>137911</v>
      </c>
      <c r="C21" s="45" t="s">
        <v>39</v>
      </c>
      <c r="D21" s="51">
        <f>B15</f>
        <v>57</v>
      </c>
      <c r="E21" s="47">
        <f t="shared" si="9"/>
        <v>120</v>
      </c>
      <c r="F21" s="46">
        <f>B18</f>
        <v>63</v>
      </c>
      <c r="G21" s="48" t="s">
        <v>40</v>
      </c>
    </row>
    <row r="22">
      <c r="A22" s="49" t="s">
        <v>41</v>
      </c>
      <c r="B22" s="52">
        <f>B21/B20</f>
        <v>0.3248136416</v>
      </c>
      <c r="C22" s="45" t="s">
        <v>42</v>
      </c>
      <c r="D22" s="51">
        <f>B14</f>
        <v>42</v>
      </c>
      <c r="E22" s="47">
        <f t="shared" si="9"/>
        <v>81</v>
      </c>
      <c r="F22" s="46">
        <f>B17</f>
        <v>39</v>
      </c>
      <c r="G22" s="48" t="s">
        <v>43</v>
      </c>
    </row>
    <row r="23">
      <c r="A23" s="53" t="s">
        <v>44</v>
      </c>
      <c r="B23" s="54">
        <f>B20-B21</f>
        <v>286674</v>
      </c>
      <c r="C23" s="45" t="s">
        <v>45</v>
      </c>
      <c r="D23" s="55">
        <f>B7</f>
        <v>195143</v>
      </c>
      <c r="E23" s="56">
        <f t="shared" si="9"/>
        <v>403242</v>
      </c>
      <c r="F23" s="55">
        <f>B8</f>
        <v>208099</v>
      </c>
      <c r="G23" s="48" t="s">
        <v>46</v>
      </c>
    </row>
    <row r="24">
      <c r="A24" s="53" t="s">
        <v>47</v>
      </c>
      <c r="B24" s="57">
        <f>B23/B20</f>
        <v>0.6751863584</v>
      </c>
      <c r="C24" s="58" t="s">
        <v>48</v>
      </c>
      <c r="E24" s="56">
        <f>B9</f>
        <v>21343</v>
      </c>
      <c r="G24" s="59" t="s">
        <v>48</v>
      </c>
    </row>
    <row r="25">
      <c r="A25" s="53" t="s">
        <v>49</v>
      </c>
      <c r="B25" s="54">
        <f>B13</f>
        <v>76500</v>
      </c>
      <c r="C25" s="58" t="s">
        <v>35</v>
      </c>
      <c r="E25" s="56">
        <f>E23+E24</f>
        <v>424585</v>
      </c>
      <c r="G25" s="59" t="s">
        <v>35</v>
      </c>
    </row>
    <row r="26">
      <c r="A26" s="49" t="s">
        <v>30</v>
      </c>
      <c r="B26" s="60">
        <f>B13/(B7+B8)</f>
        <v>0.1897123812</v>
      </c>
      <c r="C26" s="58" t="s">
        <v>50</v>
      </c>
      <c r="E26" s="56">
        <f>B10+B11+B12</f>
        <v>137911</v>
      </c>
      <c r="G26" s="59" t="s">
        <v>51</v>
      </c>
    </row>
    <row r="27">
      <c r="A27" s="53" t="s">
        <v>52</v>
      </c>
      <c r="B27" s="54">
        <f>B23-B25</f>
        <v>210174</v>
      </c>
      <c r="C27" s="58" t="s">
        <v>53</v>
      </c>
      <c r="E27" s="56">
        <f>E25-E26</f>
        <v>286674</v>
      </c>
      <c r="G27" s="59" t="s">
        <v>53</v>
      </c>
    </row>
    <row r="28">
      <c r="A28" s="53" t="s">
        <v>54</v>
      </c>
      <c r="B28" s="57">
        <f>B27/B20</f>
        <v>0.4950104219</v>
      </c>
      <c r="C28" s="45" t="s">
        <v>55</v>
      </c>
      <c r="E28" s="56">
        <f>B13</f>
        <v>76500</v>
      </c>
      <c r="G28" s="48" t="s">
        <v>55</v>
      </c>
    </row>
    <row r="29">
      <c r="A29" s="49" t="s">
        <v>56</v>
      </c>
      <c r="B29" s="60">
        <f>B15/B16</f>
        <v>0.76</v>
      </c>
      <c r="C29" s="45" t="s">
        <v>57</v>
      </c>
      <c r="E29" s="56">
        <f>E27-E28</f>
        <v>210174</v>
      </c>
      <c r="G29" s="48" t="s">
        <v>57</v>
      </c>
    </row>
    <row r="30">
      <c r="A30" s="49" t="s">
        <v>58</v>
      </c>
      <c r="B30" s="60">
        <f>B14/B15</f>
        <v>0.7368421053</v>
      </c>
      <c r="C30" s="42" t="s">
        <v>59</v>
      </c>
      <c r="D30" s="2"/>
      <c r="E30" s="2"/>
      <c r="F30" s="2"/>
      <c r="G30" s="3"/>
      <c r="H30" s="61" t="s">
        <v>60</v>
      </c>
    </row>
    <row r="31">
      <c r="A31" s="49" t="s">
        <v>61</v>
      </c>
      <c r="B31" s="60">
        <f>B14/(B14+B17)</f>
        <v>0.5185185185</v>
      </c>
      <c r="C31" s="45" t="s">
        <v>36</v>
      </c>
      <c r="D31" s="46">
        <f t="shared" ref="D31:D33" si="10">G7</f>
        <v>75</v>
      </c>
      <c r="E31" s="47">
        <f t="shared" ref="E31:E34" si="11">D31+F31</f>
        <v>156</v>
      </c>
      <c r="F31" s="46">
        <f t="shared" ref="F31:F33" si="12">G10</f>
        <v>81</v>
      </c>
      <c r="G31" s="48" t="s">
        <v>37</v>
      </c>
      <c r="H31" s="62">
        <f t="shared" ref="H31:H40" si="13">(E31-E20)/E20</f>
        <v>0</v>
      </c>
    </row>
    <row r="32">
      <c r="A32" s="63" t="s">
        <v>62</v>
      </c>
      <c r="B32" s="60">
        <f>B18/B19</f>
        <v>0.7777777778</v>
      </c>
      <c r="C32" s="45" t="s">
        <v>39</v>
      </c>
      <c r="D32" s="46">
        <f t="shared" si="10"/>
        <v>60</v>
      </c>
      <c r="E32" s="47">
        <f t="shared" si="11"/>
        <v>124.62</v>
      </c>
      <c r="F32" s="46">
        <f t="shared" si="12"/>
        <v>64.62</v>
      </c>
      <c r="G32" s="48" t="s">
        <v>40</v>
      </c>
      <c r="H32" s="62">
        <f t="shared" si="13"/>
        <v>0.0385</v>
      </c>
    </row>
    <row r="33">
      <c r="A33" s="49" t="s">
        <v>63</v>
      </c>
      <c r="B33" s="60">
        <f>B17/B18</f>
        <v>0.619047619</v>
      </c>
      <c r="C33" s="45" t="s">
        <v>42</v>
      </c>
      <c r="D33" s="46">
        <f t="shared" si="10"/>
        <v>47.81052632</v>
      </c>
      <c r="E33" s="47">
        <f t="shared" si="11"/>
        <v>92.98298346</v>
      </c>
      <c r="F33" s="46">
        <f t="shared" si="12"/>
        <v>45.17245714</v>
      </c>
      <c r="G33" s="48" t="s">
        <v>43</v>
      </c>
      <c r="H33" s="62">
        <f t="shared" si="13"/>
        <v>0.1479380674</v>
      </c>
    </row>
    <row r="34">
      <c r="A34" s="49" t="s">
        <v>64</v>
      </c>
      <c r="B34" s="60">
        <f>1-B31</f>
        <v>0.4814814815</v>
      </c>
      <c r="C34" s="45" t="s">
        <v>45</v>
      </c>
      <c r="D34" s="55">
        <f>G9*(G13*G15)</f>
        <v>256571.9623</v>
      </c>
      <c r="E34" s="56">
        <f t="shared" si="11"/>
        <v>534966.7404</v>
      </c>
      <c r="F34" s="55">
        <f>G12*(G14*G16)</f>
        <v>278394.7782</v>
      </c>
      <c r="G34" s="48" t="s">
        <v>46</v>
      </c>
      <c r="H34" s="62">
        <f t="shared" si="13"/>
        <v>0.3266642374</v>
      </c>
    </row>
    <row r="35">
      <c r="A35" s="49" t="s">
        <v>65</v>
      </c>
      <c r="B35" s="50">
        <f>B5/B14</f>
        <v>160077.2619</v>
      </c>
      <c r="C35" s="58" t="s">
        <v>48</v>
      </c>
      <c r="E35" s="56">
        <f>G6</f>
        <v>23477.3</v>
      </c>
      <c r="G35" s="59" t="s">
        <v>48</v>
      </c>
      <c r="H35" s="62">
        <f t="shared" si="13"/>
        <v>0.1</v>
      </c>
      <c r="I35" s="4"/>
    </row>
    <row r="36">
      <c r="A36" s="49" t="s">
        <v>66</v>
      </c>
      <c r="B36" s="52">
        <f>B7/B5</f>
        <v>0.02902512105</v>
      </c>
      <c r="C36" s="58" t="s">
        <v>35</v>
      </c>
      <c r="E36" s="56">
        <f>D34+E35+F34</f>
        <v>558444.0404</v>
      </c>
      <c r="G36" s="59" t="s">
        <v>35</v>
      </c>
      <c r="H36" s="62">
        <f t="shared" si="13"/>
        <v>0.3152703003</v>
      </c>
      <c r="I36" s="4"/>
      <c r="K36" s="64"/>
      <c r="L36" s="4"/>
      <c r="M36" s="65"/>
      <c r="O36" s="64"/>
    </row>
    <row r="37">
      <c r="A37" s="49" t="s">
        <v>67</v>
      </c>
      <c r="B37" s="50">
        <f>B35*B36</f>
        <v>4646.261905</v>
      </c>
      <c r="C37" s="58" t="s">
        <v>50</v>
      </c>
      <c r="E37" s="56">
        <f>E36*G18</f>
        <v>170221.3616</v>
      </c>
      <c r="G37" s="59" t="s">
        <v>50</v>
      </c>
      <c r="H37" s="62">
        <f t="shared" si="13"/>
        <v>0.2342841512</v>
      </c>
      <c r="I37" s="4"/>
      <c r="K37" s="64"/>
      <c r="L37" s="4"/>
      <c r="M37" s="65"/>
      <c r="N37" s="66"/>
      <c r="O37" s="64"/>
    </row>
    <row r="38">
      <c r="A38" s="49" t="s">
        <v>68</v>
      </c>
      <c r="B38" s="50">
        <f>B6/B17</f>
        <v>190567.7436</v>
      </c>
      <c r="C38" s="58" t="s">
        <v>53</v>
      </c>
      <c r="E38" s="56">
        <f>E36-E37</f>
        <v>388222.6789</v>
      </c>
      <c r="G38" s="59" t="s">
        <v>53</v>
      </c>
      <c r="H38" s="62">
        <f t="shared" si="13"/>
        <v>0.3542305157</v>
      </c>
      <c r="I38" s="4"/>
      <c r="K38" s="64"/>
      <c r="L38" s="4"/>
      <c r="M38" s="65"/>
      <c r="N38" s="67"/>
      <c r="O38" s="64"/>
    </row>
    <row r="39">
      <c r="A39" s="49" t="s">
        <v>69</v>
      </c>
      <c r="B39" s="52">
        <f>B8/B6</f>
        <v>0.02799986868</v>
      </c>
      <c r="C39" s="45" t="s">
        <v>55</v>
      </c>
      <c r="E39" s="56">
        <f>E36*G17</f>
        <v>94774.86784</v>
      </c>
      <c r="G39" s="48" t="s">
        <v>55</v>
      </c>
      <c r="H39" s="62">
        <f t="shared" si="13"/>
        <v>0.2388871613</v>
      </c>
      <c r="I39" s="4"/>
      <c r="K39" s="64"/>
      <c r="L39" s="4"/>
      <c r="M39" s="65"/>
      <c r="N39" s="68"/>
      <c r="O39" s="64"/>
    </row>
    <row r="40">
      <c r="A40" s="69" t="s">
        <v>70</v>
      </c>
      <c r="B40" s="70">
        <f>B38*B39</f>
        <v>5335.871795</v>
      </c>
      <c r="C40" s="71" t="s">
        <v>57</v>
      </c>
      <c r="D40" s="72"/>
      <c r="E40" s="73">
        <f>E38-E39</f>
        <v>293447.811</v>
      </c>
      <c r="F40" s="72"/>
      <c r="G40" s="74" t="s">
        <v>57</v>
      </c>
      <c r="H40" s="62">
        <f t="shared" si="13"/>
        <v>0.3962136659</v>
      </c>
      <c r="K40" s="64"/>
      <c r="L40" s="4"/>
      <c r="M40" s="65"/>
      <c r="N40" s="75"/>
      <c r="O40" s="64"/>
    </row>
    <row r="41">
      <c r="K41" s="76"/>
      <c r="M41" s="65"/>
      <c r="O41" s="76"/>
    </row>
    <row r="42">
      <c r="K42" s="64"/>
      <c r="L42" s="4"/>
      <c r="M42" s="65"/>
      <c r="N42" s="75"/>
      <c r="O42" s="64"/>
    </row>
    <row r="43">
      <c r="K43" s="64"/>
      <c r="L43" s="4"/>
      <c r="M43" s="65"/>
      <c r="N43" s="75"/>
      <c r="O43" s="64"/>
    </row>
  </sheetData>
  <mergeCells count="6">
    <mergeCell ref="A1:G1"/>
    <mergeCell ref="A4:B4"/>
    <mergeCell ref="D4:G4"/>
    <mergeCell ref="C5:C18"/>
    <mergeCell ref="C19:G19"/>
    <mergeCell ref="C30:G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71"/>
    <col customWidth="1" min="3" max="3" width="40.71"/>
    <col customWidth="1" min="4" max="4" width="10.0"/>
    <col customWidth="1" min="5" max="5" width="12.71"/>
    <col customWidth="1" min="6" max="6" width="13.86"/>
    <col customWidth="1" min="7" max="7" width="17.71"/>
    <col customWidth="1" min="10" max="10" width="22.86"/>
    <col customWidth="1" min="12" max="12" width="26.29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</row>
    <row r="2">
      <c r="A2" s="4"/>
      <c r="B2" s="4"/>
      <c r="C2" s="4"/>
      <c r="D2" s="4"/>
      <c r="E2" s="4"/>
      <c r="F2" s="4"/>
      <c r="G2" s="4"/>
      <c r="H2" s="4"/>
      <c r="I2" s="4"/>
    </row>
    <row r="3">
      <c r="A3" s="4"/>
      <c r="B3" s="4"/>
      <c r="C3" s="4"/>
      <c r="H3" s="4"/>
      <c r="I3" s="4"/>
    </row>
    <row r="4">
      <c r="A4" s="5" t="s">
        <v>1</v>
      </c>
      <c r="B4" s="2"/>
      <c r="C4" s="7" t="s">
        <v>2</v>
      </c>
      <c r="D4" s="2"/>
      <c r="E4" s="2"/>
      <c r="F4" s="3"/>
    </row>
    <row r="5">
      <c r="A5" s="8" t="s">
        <v>7</v>
      </c>
      <c r="B5" s="9">
        <v>2.1987148E7</v>
      </c>
      <c r="C5" s="77" t="s">
        <v>4</v>
      </c>
      <c r="D5" s="78"/>
      <c r="E5" s="78" t="s">
        <v>5</v>
      </c>
      <c r="F5" s="78" t="s">
        <v>6</v>
      </c>
    </row>
    <row r="6">
      <c r="A6" s="8" t="s">
        <v>11</v>
      </c>
      <c r="B6" s="9">
        <v>274839.0</v>
      </c>
      <c r="C6" s="79" t="s">
        <v>71</v>
      </c>
      <c r="D6" s="80">
        <f>B27</f>
        <v>14.67716535</v>
      </c>
      <c r="E6" s="81">
        <v>0.0</v>
      </c>
      <c r="F6" s="82">
        <f t="shared" ref="F6:F7" si="1">D6*(1+E6)</f>
        <v>14.67716535</v>
      </c>
    </row>
    <row r="7">
      <c r="A7" s="24" t="s">
        <v>13</v>
      </c>
      <c r="B7" s="25">
        <v>5618.0</v>
      </c>
      <c r="C7" s="83" t="s">
        <v>72</v>
      </c>
      <c r="D7" s="47">
        <f>B14</f>
        <v>1864</v>
      </c>
      <c r="E7" s="84">
        <v>0.0</v>
      </c>
      <c r="F7" s="85">
        <f t="shared" si="1"/>
        <v>1864</v>
      </c>
    </row>
    <row r="8">
      <c r="A8" s="86" t="s">
        <v>73</v>
      </c>
      <c r="B8" s="9">
        <v>7500.0</v>
      </c>
      <c r="C8" s="83" t="s">
        <v>74</v>
      </c>
      <c r="D8" s="62">
        <f>B26</f>
        <v>0.8582677165</v>
      </c>
      <c r="E8" s="84">
        <v>0.0</v>
      </c>
      <c r="F8" s="87">
        <f t="shared" ref="F8:F10" si="2">D8+E8</f>
        <v>0.8582677165</v>
      </c>
    </row>
    <row r="9">
      <c r="A9" s="8" t="s">
        <v>21</v>
      </c>
      <c r="B9" s="9">
        <v>15134.0</v>
      </c>
      <c r="C9" s="88" t="s">
        <v>18</v>
      </c>
      <c r="D9" s="89">
        <f>B25</f>
        <v>0.7798165138</v>
      </c>
      <c r="E9" s="90">
        <v>0.07</v>
      </c>
      <c r="F9" s="91">
        <f t="shared" si="2"/>
        <v>0.8498165138</v>
      </c>
    </row>
    <row r="10">
      <c r="A10" s="8" t="s">
        <v>29</v>
      </c>
      <c r="B10" s="92">
        <v>59.0</v>
      </c>
      <c r="C10" s="88" t="s">
        <v>20</v>
      </c>
      <c r="D10" s="89">
        <f>B24</f>
        <v>0.6941176471</v>
      </c>
      <c r="E10" s="90">
        <v>0.06</v>
      </c>
      <c r="F10" s="91">
        <f t="shared" si="2"/>
        <v>0.7541176471</v>
      </c>
    </row>
    <row r="11">
      <c r="A11" s="8" t="s">
        <v>31</v>
      </c>
      <c r="B11" s="92">
        <v>85.0</v>
      </c>
      <c r="C11" s="93" t="s">
        <v>24</v>
      </c>
      <c r="D11" s="94">
        <f>B28</f>
        <v>372663.5254</v>
      </c>
      <c r="E11" s="90">
        <v>0.1</v>
      </c>
      <c r="F11" s="95">
        <f t="shared" ref="F11:F12" si="3">D11*(1+E11)</f>
        <v>409929.878</v>
      </c>
    </row>
    <row r="12">
      <c r="A12" s="8" t="s">
        <v>33</v>
      </c>
      <c r="B12" s="92">
        <v>109.0</v>
      </c>
      <c r="C12" s="83" t="s">
        <v>28</v>
      </c>
      <c r="D12" s="96">
        <f>B6/B5</f>
        <v>0.01249998408</v>
      </c>
      <c r="E12" s="84">
        <v>0.05</v>
      </c>
      <c r="F12" s="97">
        <f t="shared" si="3"/>
        <v>0.01312498329</v>
      </c>
    </row>
    <row r="13">
      <c r="A13" s="86" t="s">
        <v>75</v>
      </c>
      <c r="B13" s="98">
        <v>127.0</v>
      </c>
      <c r="C13" s="99" t="s">
        <v>76</v>
      </c>
      <c r="D13" s="96">
        <f>B17</f>
        <v>0.02674206741</v>
      </c>
      <c r="E13" s="84">
        <v>0.0</v>
      </c>
      <c r="F13" s="97">
        <f t="shared" ref="F13:F14" si="4">D13+E13</f>
        <v>0.02674206741</v>
      </c>
    </row>
    <row r="14">
      <c r="A14" s="86" t="s">
        <v>77</v>
      </c>
      <c r="B14" s="92">
        <v>1864.0</v>
      </c>
      <c r="C14" s="100" t="s">
        <v>30</v>
      </c>
      <c r="D14" s="101">
        <f>B21</f>
        <v>0.05396192643</v>
      </c>
      <c r="E14" s="90">
        <v>0.0</v>
      </c>
      <c r="F14" s="91">
        <f t="shared" si="4"/>
        <v>0.05396192643</v>
      </c>
    </row>
    <row r="15">
      <c r="A15" s="43" t="s">
        <v>35</v>
      </c>
      <c r="B15" s="44">
        <f>B6+B7</f>
        <v>280457</v>
      </c>
      <c r="C15" s="102" t="s">
        <v>8</v>
      </c>
      <c r="D15" s="73">
        <f>B7</f>
        <v>5618</v>
      </c>
      <c r="E15" s="103">
        <v>0.1</v>
      </c>
      <c r="F15" s="104">
        <f>D15*(1+E15)</f>
        <v>6179.8</v>
      </c>
    </row>
    <row r="16">
      <c r="A16" s="49" t="s">
        <v>38</v>
      </c>
      <c r="B16" s="50">
        <f>B8</f>
        <v>7500</v>
      </c>
      <c r="C16" s="42"/>
      <c r="D16" s="105" t="s">
        <v>78</v>
      </c>
      <c r="E16" s="42" t="s">
        <v>79</v>
      </c>
      <c r="F16" s="105" t="s">
        <v>80</v>
      </c>
      <c r="M16" s="66"/>
    </row>
    <row r="17">
      <c r="A17" s="49" t="s">
        <v>41</v>
      </c>
      <c r="B17" s="52">
        <f>B16/B15</f>
        <v>0.02674206741</v>
      </c>
      <c r="C17" s="106" t="s">
        <v>81</v>
      </c>
      <c r="D17" s="107">
        <f>B13</f>
        <v>127</v>
      </c>
      <c r="E17" s="108">
        <f>F7/F6</f>
        <v>127</v>
      </c>
      <c r="F17" s="109">
        <f t="shared" ref="F17:F27" si="5">(E17-D17)/D17</f>
        <v>0</v>
      </c>
      <c r="M17" s="66"/>
    </row>
    <row r="18">
      <c r="A18" s="53" t="s">
        <v>44</v>
      </c>
      <c r="B18" s="54">
        <f>B15-B16</f>
        <v>272957</v>
      </c>
      <c r="C18" s="110" t="s">
        <v>37</v>
      </c>
      <c r="D18" s="111">
        <f>B12</f>
        <v>109</v>
      </c>
      <c r="E18" s="112">
        <f t="shared" ref="E18:E20" si="6">E17*F8</f>
        <v>109</v>
      </c>
      <c r="F18" s="113">
        <f t="shared" si="5"/>
        <v>0</v>
      </c>
      <c r="M18" s="66"/>
    </row>
    <row r="19">
      <c r="A19" s="53" t="s">
        <v>47</v>
      </c>
      <c r="B19" s="57">
        <f>B18/B15</f>
        <v>0.9732579326</v>
      </c>
      <c r="C19" s="110" t="s">
        <v>40</v>
      </c>
      <c r="D19" s="111">
        <f>B11</f>
        <v>85</v>
      </c>
      <c r="E19" s="112">
        <f t="shared" si="6"/>
        <v>92.63</v>
      </c>
      <c r="F19" s="113">
        <f t="shared" si="5"/>
        <v>0.08976470588</v>
      </c>
      <c r="I19" s="4"/>
      <c r="M19" s="66"/>
    </row>
    <row r="20">
      <c r="A20" s="53" t="s">
        <v>49</v>
      </c>
      <c r="B20" s="54">
        <f>B9</f>
        <v>15134</v>
      </c>
      <c r="C20" s="110" t="s">
        <v>43</v>
      </c>
      <c r="D20" s="111">
        <f>B10</f>
        <v>59</v>
      </c>
      <c r="E20" s="112">
        <f t="shared" si="6"/>
        <v>69.85391765</v>
      </c>
      <c r="F20" s="113">
        <f t="shared" si="5"/>
        <v>0.1839647059</v>
      </c>
      <c r="I20" s="4"/>
      <c r="K20" s="4"/>
      <c r="L20" s="4"/>
      <c r="M20" s="4"/>
    </row>
    <row r="21">
      <c r="A21" s="49" t="s">
        <v>30</v>
      </c>
      <c r="B21" s="60">
        <f>B20/B15</f>
        <v>0.05396192643</v>
      </c>
      <c r="C21" s="110" t="s">
        <v>46</v>
      </c>
      <c r="D21" s="114">
        <f t="shared" ref="D21:D22" si="7">B6</f>
        <v>274839</v>
      </c>
      <c r="E21" s="114">
        <f>E20*(F11*F12)</f>
        <v>375836.6255</v>
      </c>
      <c r="F21" s="113">
        <f t="shared" si="5"/>
        <v>0.3674792353</v>
      </c>
      <c r="J21" s="4"/>
    </row>
    <row r="22">
      <c r="A22" s="53" t="s">
        <v>52</v>
      </c>
      <c r="B22" s="54">
        <f>B18-B20</f>
        <v>257823</v>
      </c>
      <c r="C22" s="115" t="s">
        <v>48</v>
      </c>
      <c r="D22" s="114">
        <f t="shared" si="7"/>
        <v>5618</v>
      </c>
      <c r="E22" s="114">
        <f>F15</f>
        <v>6179.8</v>
      </c>
      <c r="F22" s="113">
        <f t="shared" si="5"/>
        <v>0.1</v>
      </c>
    </row>
    <row r="23">
      <c r="A23" s="53" t="s">
        <v>54</v>
      </c>
      <c r="B23" s="57">
        <f>B22/B15</f>
        <v>0.9192960062</v>
      </c>
      <c r="C23" s="115" t="s">
        <v>35</v>
      </c>
      <c r="D23" s="114">
        <f>B15</f>
        <v>280457</v>
      </c>
      <c r="E23" s="114">
        <f>E21+E22</f>
        <v>382016.4255</v>
      </c>
      <c r="F23" s="113">
        <f t="shared" si="5"/>
        <v>0.3621212006</v>
      </c>
    </row>
    <row r="24">
      <c r="A24" s="63" t="s">
        <v>20</v>
      </c>
      <c r="B24" s="60">
        <f t="shared" ref="B24:B26" si="8">B10/B11</f>
        <v>0.6941176471</v>
      </c>
      <c r="C24" s="115" t="s">
        <v>51</v>
      </c>
      <c r="D24" s="114">
        <f>B8</f>
        <v>7500</v>
      </c>
      <c r="E24" s="114">
        <f>E23*F13</f>
        <v>10215.909</v>
      </c>
      <c r="F24" s="113">
        <f t="shared" si="5"/>
        <v>0.3621212006</v>
      </c>
    </row>
    <row r="25">
      <c r="A25" s="63" t="s">
        <v>82</v>
      </c>
      <c r="B25" s="60">
        <f t="shared" si="8"/>
        <v>0.7798165138</v>
      </c>
      <c r="C25" s="115" t="s">
        <v>53</v>
      </c>
      <c r="D25" s="114">
        <f>B18</f>
        <v>272957</v>
      </c>
      <c r="E25" s="114">
        <f>E23-E24</f>
        <v>371800.5165</v>
      </c>
      <c r="F25" s="113">
        <f t="shared" si="5"/>
        <v>0.3621212006</v>
      </c>
    </row>
    <row r="26">
      <c r="A26" s="63" t="s">
        <v>83</v>
      </c>
      <c r="B26" s="60">
        <f t="shared" si="8"/>
        <v>0.8582677165</v>
      </c>
      <c r="C26" s="110" t="s">
        <v>55</v>
      </c>
      <c r="D26" s="114">
        <f>B20</f>
        <v>15134</v>
      </c>
      <c r="E26" s="114">
        <f>E23*F14</f>
        <v>20614.34225</v>
      </c>
      <c r="F26" s="113">
        <f t="shared" si="5"/>
        <v>0.3621212006</v>
      </c>
    </row>
    <row r="27">
      <c r="A27" s="63" t="s">
        <v>71</v>
      </c>
      <c r="B27" s="116">
        <f>B14/B13</f>
        <v>14.67716535</v>
      </c>
      <c r="C27" s="117" t="s">
        <v>57</v>
      </c>
      <c r="D27" s="118">
        <f>B22</f>
        <v>257823</v>
      </c>
      <c r="E27" s="118">
        <f>E25-E26</f>
        <v>351186.1743</v>
      </c>
      <c r="F27" s="119">
        <f t="shared" si="5"/>
        <v>0.3621212006</v>
      </c>
    </row>
    <row r="28">
      <c r="A28" s="49" t="s">
        <v>68</v>
      </c>
      <c r="B28" s="50">
        <f>B5/B10</f>
        <v>372663.5254</v>
      </c>
    </row>
    <row r="29">
      <c r="A29" s="49" t="s">
        <v>69</v>
      </c>
      <c r="B29" s="52">
        <f>B6/B5</f>
        <v>0.01249998408</v>
      </c>
      <c r="E29" s="65"/>
    </row>
    <row r="30">
      <c r="A30" s="69" t="s">
        <v>70</v>
      </c>
      <c r="B30" s="70">
        <f>B28*B29</f>
        <v>4658.288136</v>
      </c>
      <c r="C30" s="120"/>
      <c r="H30" s="121"/>
    </row>
    <row r="31">
      <c r="C31" s="122"/>
      <c r="D31" s="66"/>
      <c r="E31" s="123"/>
      <c r="F31" s="66"/>
      <c r="G31" s="122"/>
      <c r="H31" s="124"/>
    </row>
    <row r="32">
      <c r="A32" s="125"/>
      <c r="B32" s="94"/>
      <c r="G32" s="122"/>
      <c r="H32" s="124"/>
      <c r="O32" s="64"/>
    </row>
    <row r="33">
      <c r="G33" s="122"/>
      <c r="H33" s="124"/>
      <c r="N33" s="66"/>
      <c r="O33" s="64"/>
    </row>
    <row r="34">
      <c r="G34" s="122"/>
      <c r="H34" s="124"/>
      <c r="N34" s="67"/>
      <c r="O34" s="64"/>
    </row>
    <row r="35">
      <c r="G35" s="126"/>
      <c r="H35" s="124"/>
      <c r="I35" s="4"/>
      <c r="N35" s="68"/>
      <c r="O35" s="64"/>
    </row>
    <row r="36">
      <c r="G36" s="126"/>
      <c r="H36" s="124"/>
      <c r="I36" s="4"/>
      <c r="K36" s="64"/>
      <c r="L36" s="4"/>
      <c r="M36" s="65"/>
      <c r="N36" s="75"/>
      <c r="O36" s="64"/>
    </row>
    <row r="37">
      <c r="G37" s="126"/>
      <c r="H37" s="124"/>
      <c r="I37" s="4"/>
      <c r="K37" s="64"/>
      <c r="L37" s="4"/>
      <c r="M37" s="65"/>
      <c r="O37" s="76"/>
    </row>
    <row r="38">
      <c r="G38" s="126"/>
      <c r="H38" s="124"/>
      <c r="I38" s="4"/>
      <c r="K38" s="64"/>
      <c r="L38" s="4"/>
      <c r="M38" s="65"/>
      <c r="N38" s="75"/>
      <c r="O38" s="64"/>
    </row>
    <row r="39">
      <c r="G39" s="122"/>
      <c r="H39" s="124"/>
      <c r="I39" s="4"/>
      <c r="K39" s="64"/>
      <c r="L39" s="4"/>
      <c r="M39" s="65"/>
      <c r="N39" s="75"/>
      <c r="O39" s="64"/>
    </row>
    <row r="40">
      <c r="G40" s="122"/>
      <c r="H40" s="124"/>
      <c r="K40" s="64"/>
      <c r="L40" s="4"/>
      <c r="M40" s="65"/>
    </row>
    <row r="41">
      <c r="K41" s="76"/>
      <c r="M41" s="65"/>
    </row>
    <row r="42">
      <c r="K42" s="64"/>
      <c r="L42" s="4"/>
      <c r="M42" s="65"/>
    </row>
    <row r="43">
      <c r="K43" s="64"/>
      <c r="L43" s="4"/>
      <c r="M43" s="65"/>
    </row>
  </sheetData>
  <mergeCells count="4">
    <mergeCell ref="A1:G1"/>
    <mergeCell ref="A4:B4"/>
    <mergeCell ref="C4:F4"/>
    <mergeCell ref="C30:G30"/>
  </mergeCells>
  <drawing r:id="rId2"/>
  <legacyDrawing r:id="rId3"/>
</worksheet>
</file>